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990" windowWidth="15330" windowHeight="7980" firstSheet="1" activeTab="1"/>
  </bookViews>
  <sheets>
    <sheet name="Zielkauf" sheetId="1" state="hidden" r:id="rId1"/>
    <sheet name="Teilzahlung" sheetId="2" r:id="rId2"/>
    <sheet name="Hilfe" sheetId="3" state="hidden" r:id="rId3"/>
    <sheet name="Daten" sheetId="4" state="hidden" r:id="rId4"/>
  </sheets>
  <definedNames>
    <definedName name="_xlnm.Print_Area" localSheetId="1">'Teilzahlung'!$A$1:$Q$34</definedName>
    <definedName name="_xlnm.Print_Area" localSheetId="0">'Zielkauf'!$A$1:$M$34</definedName>
    <definedName name="quartal">'Daten'!$N$6:$P$10</definedName>
  </definedNames>
  <calcPr fullCalcOnLoad="1"/>
</workbook>
</file>

<file path=xl/comments3.xml><?xml version="1.0" encoding="utf-8"?>
<comments xmlns="http://schemas.openxmlformats.org/spreadsheetml/2006/main">
  <authors>
    <author>200000011</author>
  </authors>
  <commentList>
    <comment ref="B17" authorId="0">
      <text>
        <r>
          <rPr>
            <b/>
            <sz val="8"/>
            <rFont val="Tahoma"/>
            <family val="2"/>
          </rPr>
          <t>200000011: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<sst xmlns="http://schemas.openxmlformats.org/spreadsheetml/2006/main" count="59" uniqueCount="47">
  <si>
    <t>Teilzahlungs - Kalkulator</t>
  </si>
  <si>
    <t>Kaufpreis:</t>
  </si>
  <si>
    <t>Anzahlung:</t>
  </si>
  <si>
    <t>Anzahlung gerundet:</t>
  </si>
  <si>
    <t>Kreditbetrag:</t>
  </si>
  <si>
    <t>Angaben in EURO</t>
  </si>
  <si>
    <t>Kalkulator gültig bis:</t>
  </si>
  <si>
    <t>Datum:</t>
  </si>
  <si>
    <t>Laufzeit:</t>
  </si>
  <si>
    <t>Faktor</t>
  </si>
  <si>
    <t>Gültig ab:</t>
  </si>
  <si>
    <t>Herr</t>
  </si>
  <si>
    <t>Tel.:</t>
  </si>
  <si>
    <t>Zahlung nach 6 Monaten:</t>
  </si>
  <si>
    <t>Waren/B2B</t>
  </si>
  <si>
    <t>05 02 03 / 19114</t>
  </si>
  <si>
    <t>Effektivzinssatz</t>
  </si>
  <si>
    <t>Jetzt kaufen später Zahlen - Kalkulator</t>
  </si>
  <si>
    <t>Bearbeitungsgebühr einmalig:</t>
  </si>
  <si>
    <t>Effektivzinssatz in %</t>
  </si>
  <si>
    <t xml:space="preserve">Rate </t>
  </si>
  <si>
    <t>Laufzeit</t>
  </si>
  <si>
    <t>Variante</t>
  </si>
  <si>
    <t>Effi</t>
  </si>
  <si>
    <t>Jetzt kaufen, später zahlen.... Immer 20% Anzahlung berücksichtigen</t>
  </si>
  <si>
    <t>Nur für den internen Gebrauch</t>
  </si>
  <si>
    <t xml:space="preserve">Mail: </t>
  </si>
  <si>
    <t>Rundungsdifferenzen beim Effektivzinssatz  bis max. 0,02% möglich</t>
  </si>
  <si>
    <t>Rundungsdifferenzen im Centbereich bei der Rate und im Gesamtbetrag möglich</t>
  </si>
  <si>
    <t>Rundungsdifferenzen im Centbereich bei der Rate</t>
  </si>
  <si>
    <t>und im Gesamtbetrag möglich</t>
  </si>
  <si>
    <t>Faktor_KRSV</t>
  </si>
  <si>
    <t>Effi_KRSV</t>
  </si>
  <si>
    <t>Angaben in Euro</t>
  </si>
  <si>
    <t xml:space="preserve">Rate incl. KRSV </t>
  </si>
  <si>
    <t>Zahlung nach 6 Monaten inkl. KRSV:</t>
  </si>
  <si>
    <t>Effektivzinssatz in % inkl. KRSV</t>
  </si>
  <si>
    <t>ACHTUNG BERECHNUNG INKL. KREDITRESTSCHULDVERSICHERUNG</t>
  </si>
  <si>
    <t>inkl. KRSV</t>
  </si>
  <si>
    <t>Gesamtbetrag</t>
  </si>
  <si>
    <t>Jahr</t>
  </si>
  <si>
    <t>Quartal</t>
  </si>
  <si>
    <t>Beginn Quartal</t>
  </si>
  <si>
    <t>Ende Quartal</t>
  </si>
  <si>
    <t>Robert Macalik</t>
  </si>
  <si>
    <t>0676 / 8131 4810</t>
  </si>
  <si>
    <t>robert.macalik@santanderconsumer.at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</si>
</sst>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_-* #,##0.000\ _D_M_-;\-* #,##0.000\ _D_M_-;_-* &quot;-&quot;??\ _D_M_-;_-@_-"/>
    <numFmt numFmtId="187" formatCode="_-* #,##0.0000\ _D_M_-;\-* #,##0.0000\ _D_M_-;_-* &quot;-&quot;??\ _D_M_-;_-@_-"/>
    <numFmt numFmtId="188" formatCode="_-* #,##0.00000\ _D_M_-;\-* #,##0.00000\ _D_M_-;_-* &quot;-&quot;??\ _D_M_-;_-@_-"/>
    <numFmt numFmtId="189" formatCode="_-* #,##0.0\ _D_M_-;\-* #,##0.0\ _D_M_-;_-* &quot;-&quot;??\ _D_M_-;_-@_-"/>
    <numFmt numFmtId="190" formatCode="_-* #,##0.000\ _D_M_-;\-* #,##0.000\ _D_M_-;_-* &quot;-&quot;???\ _D_M_-;_-@_-"/>
    <numFmt numFmtId="191" formatCode="_-* #,##0.0000\ _D_M_-;\-* #,##0.0000\ _D_M_-;_-* &quot;-&quot;???\ _D_M_-;_-@_-"/>
    <numFmt numFmtId="192" formatCode="_-* #,##0.00\ _D_M_-;\-* #,##0.00\ _D_M_-;_-* &quot;-&quot;???\ _D_M_-;_-@_-"/>
    <numFmt numFmtId="193" formatCode="#,##0.00_ ;\-#,##0.00\ "/>
    <numFmt numFmtId="194" formatCode="0_ ;\-0\ "/>
    <numFmt numFmtId="195" formatCode="&quot;€&quot;\ #,##0.00"/>
    <numFmt numFmtId="196" formatCode="mmm/yyyy"/>
    <numFmt numFmtId="197" formatCode="mmm/\ yyyy"/>
    <numFmt numFmtId="198" formatCode="#,##0.00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0.0%"/>
    <numFmt numFmtId="203" formatCode="0.000%"/>
    <numFmt numFmtId="204" formatCode="#,##0.0000"/>
    <numFmt numFmtId="205" formatCode="#,##0.00000"/>
    <numFmt numFmtId="206" formatCode="#,##0.000000"/>
    <numFmt numFmtId="207" formatCode="#,##0.0"/>
    <numFmt numFmtId="208" formatCode="#,##0.\-\-"/>
    <numFmt numFmtId="209" formatCode="mmm/\ yy"/>
    <numFmt numFmtId="210" formatCode="d/m/yyyy"/>
    <numFmt numFmtId="211" formatCode="mmm\ yyyy"/>
    <numFmt numFmtId="212" formatCode="mmmm\ yy"/>
    <numFmt numFmtId="213" formatCode="_-* #,##0.000_-;\-* #,##0.000_-;_-* &quot;-&quot;??_-;_-@_-"/>
    <numFmt numFmtId="214" formatCode="_-* #,##0.0000_-;\-* #,##0.0000_-;_-* &quot;-&quot;??_-;_-@_-"/>
  </numFmts>
  <fonts count="6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8"/>
      <name val="Arial"/>
      <family val="2"/>
    </font>
    <font>
      <sz val="18"/>
      <color indexed="23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8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color indexed="9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8"/>
      <name val="Arial"/>
      <family val="2"/>
    </font>
    <font>
      <sz val="10"/>
      <color indexed="13"/>
      <name val="Arial"/>
      <family val="2"/>
    </font>
    <font>
      <sz val="12"/>
      <color indexed="13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6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13" fontId="11" fillId="0" borderId="0" xfId="46" applyNumberFormat="1" applyFont="1" applyFill="1" applyBorder="1" applyAlignment="1" applyProtection="1">
      <alignment/>
      <protection hidden="1"/>
    </xf>
    <xf numFmtId="203" fontId="8" fillId="0" borderId="0" xfId="50" applyNumberFormat="1" applyFont="1" applyFill="1" applyBorder="1" applyAlignment="1">
      <alignment/>
    </xf>
    <xf numFmtId="213" fontId="0" fillId="0" borderId="0" xfId="46" applyNumberFormat="1" applyFill="1" applyBorder="1" applyAlignment="1">
      <alignment/>
    </xf>
    <xf numFmtId="209" fontId="8" fillId="0" borderId="0" xfId="0" applyNumberFormat="1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 applyProtection="1">
      <alignment horizontal="left" indent="1"/>
      <protection hidden="1"/>
    </xf>
    <xf numFmtId="10" fontId="3" fillId="34" borderId="0" xfId="50" applyNumberFormat="1" applyFont="1" applyFill="1" applyAlignment="1" applyProtection="1">
      <alignment horizontal="left"/>
      <protection hidden="1"/>
    </xf>
    <xf numFmtId="0" fontId="0" fillId="35" borderId="0" xfId="0" applyFill="1" applyAlignment="1">
      <alignment/>
    </xf>
    <xf numFmtId="14" fontId="12" fillId="35" borderId="0" xfId="0" applyNumberFormat="1" applyFont="1" applyFill="1" applyAlignment="1">
      <alignment horizontal="center"/>
    </xf>
    <xf numFmtId="4" fontId="7" fillId="35" borderId="10" xfId="46" applyNumberFormat="1" applyFont="1" applyFill="1" applyBorder="1" applyAlignment="1" applyProtection="1">
      <alignment horizontal="center"/>
      <protection hidden="1"/>
    </xf>
    <xf numFmtId="0" fontId="9" fillId="0" borderId="0" xfId="0" applyFont="1" applyBorder="1" applyAlignment="1">
      <alignment horizontal="center"/>
    </xf>
    <xf numFmtId="4" fontId="14" fillId="33" borderId="0" xfId="46" applyNumberFormat="1" applyFont="1" applyFill="1" applyBorder="1" applyAlignment="1" applyProtection="1">
      <alignment horizontal="center"/>
      <protection hidden="1"/>
    </xf>
    <xf numFmtId="10" fontId="18" fillId="33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6" fillId="33" borderId="0" xfId="0" applyFont="1" applyFill="1" applyAlignment="1" applyProtection="1">
      <alignment horizontal="left" indent="1"/>
      <protection hidden="1"/>
    </xf>
    <xf numFmtId="10" fontId="0" fillId="0" borderId="0" xfId="0" applyNumberFormat="1" applyAlignment="1">
      <alignment/>
    </xf>
    <xf numFmtId="10" fontId="0" fillId="33" borderId="0" xfId="0" applyNumberFormat="1" applyFill="1" applyAlignment="1">
      <alignment/>
    </xf>
    <xf numFmtId="4" fontId="7" fillId="35" borderId="10" xfId="46" applyNumberFormat="1" applyFont="1" applyFill="1" applyBorder="1" applyAlignment="1" applyProtection="1">
      <alignment horizontal="center"/>
      <protection hidden="1" locked="0"/>
    </xf>
    <xf numFmtId="0" fontId="0" fillId="33" borderId="0" xfId="0" applyFont="1" applyFill="1" applyAlignment="1" applyProtection="1">
      <alignment horizontal="left" indent="1"/>
      <protection hidden="1"/>
    </xf>
    <xf numFmtId="4" fontId="19" fillId="33" borderId="10" xfId="46" applyNumberFormat="1" applyFont="1" applyFill="1" applyBorder="1" applyAlignment="1" applyProtection="1">
      <alignment horizontal="center"/>
      <protection hidden="1" locked="0"/>
    </xf>
    <xf numFmtId="4" fontId="19" fillId="33" borderId="10" xfId="46" applyNumberFormat="1" applyFont="1" applyFill="1" applyBorder="1" applyAlignment="1" applyProtection="1">
      <alignment horizontal="center"/>
      <protection hidden="1"/>
    </xf>
    <xf numFmtId="10" fontId="19" fillId="33" borderId="10" xfId="46" applyNumberFormat="1" applyFont="1" applyFill="1" applyBorder="1" applyAlignment="1" applyProtection="1">
      <alignment horizontal="center"/>
      <protection hidden="1"/>
    </xf>
    <xf numFmtId="0" fontId="5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20" fillId="33" borderId="0" xfId="47" applyFill="1" applyAlignment="1" applyProtection="1">
      <alignment/>
      <protection/>
    </xf>
    <xf numFmtId="0" fontId="21" fillId="33" borderId="11" xfId="0" applyFont="1" applyFill="1" applyBorder="1" applyAlignment="1">
      <alignment horizontal="center"/>
    </xf>
    <xf numFmtId="10" fontId="21" fillId="33" borderId="11" xfId="0" applyNumberFormat="1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10" fontId="21" fillId="33" borderId="17" xfId="0" applyNumberFormat="1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10" fontId="21" fillId="33" borderId="18" xfId="0" applyNumberFormat="1" applyFont="1" applyFill="1" applyBorder="1" applyAlignment="1">
      <alignment horizontal="center"/>
    </xf>
    <xf numFmtId="10" fontId="21" fillId="33" borderId="19" xfId="0" applyNumberFormat="1" applyFont="1" applyFill="1" applyBorder="1" applyAlignment="1">
      <alignment horizontal="center"/>
    </xf>
    <xf numFmtId="14" fontId="3" fillId="34" borderId="0" xfId="50" applyNumberFormat="1" applyFont="1" applyFill="1" applyAlignment="1" applyProtection="1">
      <alignment horizontal="left"/>
      <protection hidden="1"/>
    </xf>
    <xf numFmtId="10" fontId="4" fillId="34" borderId="0" xfId="50" applyNumberFormat="1" applyFont="1" applyFill="1" applyAlignment="1" applyProtection="1">
      <alignment horizontal="left"/>
      <protection hidden="1"/>
    </xf>
    <xf numFmtId="14" fontId="3" fillId="34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4" fontId="1" fillId="36" borderId="10" xfId="46" applyNumberFormat="1" applyFont="1" applyFill="1" applyBorder="1" applyAlignment="1" applyProtection="1">
      <alignment horizontal="center"/>
      <protection hidden="1"/>
    </xf>
    <xf numFmtId="10" fontId="0" fillId="36" borderId="10" xfId="46" applyNumberFormat="1" applyFont="1" applyFill="1" applyBorder="1" applyAlignment="1" applyProtection="1">
      <alignment horizontal="center"/>
      <protection hidden="1"/>
    </xf>
    <xf numFmtId="4" fontId="0" fillId="36" borderId="10" xfId="46" applyNumberFormat="1" applyFont="1" applyFill="1" applyBorder="1" applyAlignment="1" applyProtection="1">
      <alignment horizontal="center"/>
      <protection hidden="1"/>
    </xf>
    <xf numFmtId="4" fontId="1" fillId="36" borderId="10" xfId="46" applyNumberFormat="1" applyFont="1" applyFill="1" applyBorder="1" applyAlignment="1" applyProtection="1">
      <alignment horizontal="left"/>
      <protection hidden="1"/>
    </xf>
    <xf numFmtId="14" fontId="8" fillId="0" borderId="0" xfId="0" applyNumberFormat="1" applyFont="1" applyAlignment="1">
      <alignment/>
    </xf>
    <xf numFmtId="14" fontId="21" fillId="33" borderId="20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23" fillId="0" borderId="0" xfId="0" applyFont="1" applyFill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25" fillId="34" borderId="0" xfId="0" applyFont="1" applyFill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4" fontId="7" fillId="35" borderId="10" xfId="46" applyNumberFormat="1" applyFont="1" applyFill="1" applyBorder="1" applyAlignment="1" applyProtection="1">
      <alignment horizontal="center"/>
      <protection hidden="1" locked="0"/>
    </xf>
    <xf numFmtId="4" fontId="7" fillId="0" borderId="0" xfId="46" applyNumberFormat="1" applyFont="1" applyFill="1" applyBorder="1" applyAlignment="1" applyProtection="1">
      <alignment horizontal="center"/>
      <protection locked="0"/>
    </xf>
    <xf numFmtId="10" fontId="4" fillId="34" borderId="0" xfId="50" applyNumberFormat="1" applyFont="1" applyFill="1" applyAlignment="1" applyProtection="1">
      <alignment horizontal="left"/>
      <protection hidden="1"/>
    </xf>
    <xf numFmtId="14" fontId="3" fillId="34" borderId="0" xfId="0" applyNumberFormat="1" applyFont="1" applyFill="1" applyAlignment="1" applyProtection="1">
      <alignment/>
      <protection hidden="1"/>
    </xf>
    <xf numFmtId="14" fontId="3" fillId="34" borderId="0" xfId="0" applyNumberFormat="1" applyFont="1" applyFill="1" applyAlignment="1" applyProtection="1">
      <alignment horizontal="left"/>
      <protection hidden="1"/>
    </xf>
    <xf numFmtId="0" fontId="2" fillId="34" borderId="0" xfId="0" applyFont="1" applyFill="1" applyAlignment="1" applyProtection="1">
      <alignment/>
      <protection hidden="1"/>
    </xf>
    <xf numFmtId="10" fontId="3" fillId="34" borderId="0" xfId="50" applyNumberFormat="1" applyFont="1" applyFill="1" applyAlignment="1" applyProtection="1">
      <alignment horizontal="left"/>
      <protection hidden="1"/>
    </xf>
    <xf numFmtId="14" fontId="3" fillId="34" borderId="0" xfId="50" applyNumberFormat="1" applyFont="1" applyFill="1" applyAlignment="1" applyProtection="1">
      <alignment horizontal="left"/>
      <protection hidden="1"/>
    </xf>
    <xf numFmtId="0" fontId="27" fillId="34" borderId="0" xfId="0" applyFont="1" applyFill="1" applyAlignment="1" applyProtection="1">
      <alignment/>
      <protection hidden="1"/>
    </xf>
    <xf numFmtId="4" fontId="28" fillId="34" borderId="10" xfId="46" applyNumberFormat="1" applyFont="1" applyFill="1" applyBorder="1" applyAlignment="1" applyProtection="1">
      <alignment horizontal="center"/>
      <protection hidden="1"/>
    </xf>
    <xf numFmtId="4" fontId="29" fillId="34" borderId="0" xfId="46" applyNumberFormat="1" applyFont="1" applyFill="1" applyBorder="1" applyAlignment="1" applyProtection="1">
      <alignment horizontal="center"/>
      <protection hidden="1"/>
    </xf>
    <xf numFmtId="0" fontId="0" fillId="35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4" fontId="30" fillId="33" borderId="10" xfId="46" applyNumberFormat="1" applyFont="1" applyFill="1" applyBorder="1" applyAlignment="1" applyProtection="1">
      <alignment horizontal="center"/>
      <protection hidden="1"/>
    </xf>
    <xf numFmtId="4" fontId="7" fillId="35" borderId="10" xfId="46" applyNumberFormat="1" applyFont="1" applyFill="1" applyBorder="1" applyAlignment="1" applyProtection="1">
      <alignment horizontal="center"/>
      <protection hidden="1"/>
    </xf>
    <xf numFmtId="4" fontId="1" fillId="36" borderId="10" xfId="46" applyNumberFormat="1" applyFont="1" applyFill="1" applyBorder="1" applyAlignment="1" applyProtection="1">
      <alignment horizontal="center"/>
      <protection hidden="1"/>
    </xf>
    <xf numFmtId="4" fontId="30" fillId="36" borderId="10" xfId="46" applyNumberFormat="1" applyFont="1" applyFill="1" applyBorder="1" applyAlignment="1" applyProtection="1">
      <alignment horizontal="center"/>
      <protection hidden="1"/>
    </xf>
    <xf numFmtId="0" fontId="5" fillId="33" borderId="0" xfId="0" applyFont="1" applyFill="1" applyAlignment="1" applyProtection="1">
      <alignment horizontal="center"/>
      <protection hidden="1"/>
    </xf>
    <xf numFmtId="190" fontId="0" fillId="33" borderId="0" xfId="0" applyNumberFormat="1" applyFont="1" applyFill="1" applyAlignment="1" applyProtection="1">
      <alignment/>
      <protection hidden="1"/>
    </xf>
    <xf numFmtId="1" fontId="31" fillId="33" borderId="10" xfId="46" applyNumberFormat="1" applyFont="1" applyFill="1" applyBorder="1" applyAlignment="1" applyProtection="1">
      <alignment horizontal="center"/>
      <protection hidden="1"/>
    </xf>
    <xf numFmtId="10" fontId="31" fillId="33" borderId="10" xfId="46" applyNumberFormat="1" applyFont="1" applyFill="1" applyBorder="1" applyAlignment="1" applyProtection="1">
      <alignment horizontal="center"/>
      <protection hidden="1"/>
    </xf>
    <xf numFmtId="10" fontId="31" fillId="36" borderId="10" xfId="46" applyNumberFormat="1" applyFont="1" applyFill="1" applyBorder="1" applyAlignment="1" applyProtection="1">
      <alignment horizontal="center"/>
      <protection hidden="1"/>
    </xf>
    <xf numFmtId="4" fontId="24" fillId="0" borderId="0" xfId="0" applyNumberFormat="1" applyFont="1" applyAlignment="1" applyProtection="1">
      <alignment/>
      <protection hidden="1"/>
    </xf>
    <xf numFmtId="1" fontId="5" fillId="33" borderId="0" xfId="0" applyNumberFormat="1" applyFont="1" applyFill="1" applyAlignment="1" applyProtection="1">
      <alignment horizontal="center"/>
      <protection hidden="1"/>
    </xf>
    <xf numFmtId="190" fontId="27" fillId="33" borderId="0" xfId="0" applyNumberFormat="1" applyFont="1" applyFill="1" applyAlignment="1" applyProtection="1">
      <alignment/>
      <protection hidden="1"/>
    </xf>
    <xf numFmtId="10" fontId="5" fillId="33" borderId="0" xfId="0" applyNumberFormat="1" applyFont="1" applyFill="1" applyAlignment="1" applyProtection="1">
      <alignment horizontal="center"/>
      <protection hidden="1"/>
    </xf>
    <xf numFmtId="4" fontId="0" fillId="33" borderId="0" xfId="0" applyNumberFormat="1" applyFont="1" applyFill="1" applyAlignment="1" applyProtection="1">
      <alignment/>
      <protection hidden="1"/>
    </xf>
    <xf numFmtId="1" fontId="25" fillId="33" borderId="0" xfId="0" applyNumberFormat="1" applyFont="1" applyFill="1" applyAlignment="1" applyProtection="1">
      <alignment/>
      <protection hidden="1"/>
    </xf>
    <xf numFmtId="0" fontId="27" fillId="33" borderId="0" xfId="0" applyFont="1" applyFill="1" applyAlignment="1" applyProtection="1">
      <alignment/>
      <protection hidden="1"/>
    </xf>
    <xf numFmtId="10" fontId="25" fillId="33" borderId="0" xfId="0" applyNumberFormat="1" applyFont="1" applyFill="1" applyAlignment="1" applyProtection="1">
      <alignment/>
      <protection hidden="1"/>
    </xf>
    <xf numFmtId="0" fontId="19" fillId="33" borderId="0" xfId="0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196" fontId="26" fillId="0" borderId="0" xfId="0" applyNumberFormat="1" applyFont="1" applyAlignment="1" applyProtection="1">
      <alignment/>
      <protection hidden="1"/>
    </xf>
    <xf numFmtId="0" fontId="0" fillId="33" borderId="0" xfId="0" applyFill="1" applyAlignment="1">
      <alignment horizontal="left"/>
    </xf>
    <xf numFmtId="0" fontId="17" fillId="35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17" fillId="35" borderId="0" xfId="0" applyFont="1" applyFill="1" applyAlignment="1" applyProtection="1">
      <alignment horizontal="center" vertical="center"/>
      <protection hidden="1"/>
    </xf>
    <xf numFmtId="0" fontId="2" fillId="36" borderId="21" xfId="0" applyFont="1" applyFill="1" applyBorder="1" applyAlignment="1" applyProtection="1">
      <alignment horizontal="center"/>
      <protection hidden="1"/>
    </xf>
    <xf numFmtId="0" fontId="2" fillId="36" borderId="22" xfId="0" applyFont="1" applyFill="1" applyBorder="1" applyAlignment="1" applyProtection="1">
      <alignment horizontal="center"/>
      <protection hidden="1"/>
    </xf>
    <xf numFmtId="0" fontId="2" fillId="36" borderId="23" xfId="0" applyFont="1" applyFill="1" applyBorder="1" applyAlignment="1" applyProtection="1">
      <alignment horizontal="center"/>
      <protection hidden="1"/>
    </xf>
    <xf numFmtId="0" fontId="9" fillId="0" borderId="18" xfId="0" applyFont="1" applyBorder="1" applyAlignment="1">
      <alignment horizontal="center"/>
    </xf>
    <xf numFmtId="0" fontId="9" fillId="0" borderId="24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4</xdr:col>
      <xdr:colOff>295275</xdr:colOff>
      <xdr:row>6</xdr:row>
      <xdr:rowOff>19050</xdr:rowOff>
    </xdr:to>
    <xdr:pic>
      <xdr:nvPicPr>
        <xdr:cNvPr id="1" name="Picture 6" descr="Santander_Teilzahlung (kombo-CMYK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019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4</xdr:col>
      <xdr:colOff>485775</xdr:colOff>
      <xdr:row>3</xdr:row>
      <xdr:rowOff>390525</xdr:rowOff>
    </xdr:to>
    <xdr:pic>
      <xdr:nvPicPr>
        <xdr:cNvPr id="1" name="Picture 7" descr="Santander_Teilzahlung (kombo-CMYK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1</xdr:row>
      <xdr:rowOff>161925</xdr:rowOff>
    </xdr:from>
    <xdr:to>
      <xdr:col>9</xdr:col>
      <xdr:colOff>466725</xdr:colOff>
      <xdr:row>2</xdr:row>
      <xdr:rowOff>200025</xdr:rowOff>
    </xdr:to>
    <xdr:pic>
      <xdr:nvPicPr>
        <xdr:cNvPr id="1" name="Ca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457200"/>
          <a:ext cx="1019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bert.macalik@santanderconsumer.a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M32"/>
  <sheetViews>
    <sheetView showGridLines="0" zoomScalePageLayoutView="0" workbookViewId="0" topLeftCell="A1">
      <selection activeCell="D50" sqref="D50"/>
    </sheetView>
  </sheetViews>
  <sheetFormatPr defaultColWidth="11.421875" defaultRowHeight="12.75"/>
  <cols>
    <col min="1" max="1" width="1.57421875" style="0" customWidth="1"/>
    <col min="2" max="2" width="2.28125" style="0" customWidth="1"/>
    <col min="5" max="5" width="8.421875" style="0" customWidth="1"/>
    <col min="6" max="6" width="24.421875" style="0" customWidth="1"/>
    <col min="7" max="7" width="7.7109375" style="0" customWidth="1"/>
    <col min="8" max="8" width="10.140625" style="0" customWidth="1"/>
    <col min="9" max="9" width="7.421875" style="0" customWidth="1"/>
    <col min="10" max="10" width="28.00390625" style="0" customWidth="1"/>
    <col min="11" max="11" width="14.7109375" style="0" customWidth="1"/>
    <col min="12" max="12" width="6.140625" style="0" customWidth="1"/>
  </cols>
  <sheetData>
    <row r="2" spans="6:8" ht="12.75">
      <c r="F2" s="45" t="s">
        <v>6</v>
      </c>
      <c r="H2" s="46" t="e">
        <f>Daten!H15</f>
        <v>#VALUE!</v>
      </c>
    </row>
    <row r="3" spans="6:8" ht="12.75">
      <c r="F3" s="13" t="s">
        <v>7</v>
      </c>
      <c r="H3" s="44">
        <f ca="1">TODAY()</f>
        <v>43699</v>
      </c>
    </row>
    <row r="4" ht="12.75">
      <c r="F4" s="13" t="s">
        <v>5</v>
      </c>
    </row>
    <row r="5" ht="12.75">
      <c r="E5" s="22"/>
    </row>
    <row r="7" ht="2.25" customHeight="1"/>
    <row r="8" spans="2:12" ht="18" customHeight="1">
      <c r="B8" s="101" t="s">
        <v>17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ht="4.5" customHeight="1"/>
    <row r="10" spans="2:12" ht="5.2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2:12" ht="12.75">
      <c r="B11" s="11"/>
      <c r="C11" s="11"/>
      <c r="D11" s="11"/>
      <c r="E11" s="23"/>
      <c r="F11" s="11"/>
      <c r="G11" s="11"/>
      <c r="H11" s="11"/>
      <c r="I11" s="11"/>
      <c r="J11" s="11"/>
      <c r="K11" s="11"/>
      <c r="L11" s="11"/>
    </row>
    <row r="12" spans="2:12" ht="15.75">
      <c r="B12" s="11"/>
      <c r="C12" s="12" t="s">
        <v>1</v>
      </c>
      <c r="D12" s="11"/>
      <c r="E12" s="11"/>
      <c r="F12" s="24">
        <v>2000</v>
      </c>
      <c r="G12" s="11"/>
      <c r="H12" s="11"/>
      <c r="I12" s="11"/>
      <c r="J12" s="11"/>
      <c r="K12" s="11"/>
      <c r="L12" s="11"/>
    </row>
    <row r="13" spans="2:12" ht="6.75" customHeight="1">
      <c r="B13" s="11"/>
      <c r="C13" s="12"/>
      <c r="D13" s="11"/>
      <c r="E13" s="11"/>
      <c r="F13" s="18"/>
      <c r="G13" s="11"/>
      <c r="H13" s="11"/>
      <c r="I13" s="11"/>
      <c r="J13" s="11"/>
      <c r="K13" s="11"/>
      <c r="L13" s="11"/>
    </row>
    <row r="14" spans="2:12" ht="12.75">
      <c r="B14" s="11"/>
      <c r="C14" s="25" t="s">
        <v>2</v>
      </c>
      <c r="D14" s="11"/>
      <c r="E14" s="11"/>
      <c r="F14" s="26">
        <v>220</v>
      </c>
      <c r="G14" s="19">
        <f>F14/F12</f>
        <v>0.11</v>
      </c>
      <c r="H14" s="19"/>
      <c r="I14" s="19"/>
      <c r="J14" s="19"/>
      <c r="K14" s="19"/>
      <c r="L14" s="11"/>
    </row>
    <row r="15" spans="2:12" ht="6" customHeight="1">
      <c r="B15" s="11"/>
      <c r="C15" s="12"/>
      <c r="D15" s="11"/>
      <c r="E15" s="11"/>
      <c r="F15" s="18"/>
      <c r="G15" s="11"/>
      <c r="H15" s="11"/>
      <c r="I15" s="11"/>
      <c r="J15" s="11"/>
      <c r="K15" s="11"/>
      <c r="L15" s="11"/>
    </row>
    <row r="16" spans="2:12" ht="12.75">
      <c r="B16" s="11"/>
      <c r="C16" s="25" t="s">
        <v>3</v>
      </c>
      <c r="D16" s="11"/>
      <c r="E16" s="11"/>
      <c r="F16" s="27">
        <f>ROUNDUP(F14,-1)</f>
        <v>220</v>
      </c>
      <c r="G16" s="19">
        <f>F16/F12</f>
        <v>0.11</v>
      </c>
      <c r="H16" s="19"/>
      <c r="I16" s="19"/>
      <c r="J16" s="19"/>
      <c r="K16" s="19"/>
      <c r="L16" s="11"/>
    </row>
    <row r="17" spans="2:12" ht="5.25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3" ht="15.75">
      <c r="B18" s="11"/>
      <c r="C18" s="12" t="s">
        <v>4</v>
      </c>
      <c r="D18" s="11"/>
      <c r="E18" s="11"/>
      <c r="F18" s="16">
        <f>F12-F16</f>
        <v>1780</v>
      </c>
      <c r="G18" s="11"/>
      <c r="H18" s="41"/>
      <c r="I18" s="11"/>
      <c r="J18" s="11"/>
      <c r="K18" s="49" t="s">
        <v>38</v>
      </c>
      <c r="L18" s="11"/>
      <c r="M18" s="20"/>
    </row>
    <row r="19" spans="2:12" ht="6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2:12" ht="12.75">
      <c r="B20" s="11"/>
      <c r="C20" s="25" t="s">
        <v>19</v>
      </c>
      <c r="D20" s="11"/>
      <c r="E20" s="11"/>
      <c r="F20" s="28">
        <f>Daten!E5</f>
        <v>0.1096</v>
      </c>
      <c r="G20" s="11"/>
      <c r="H20" s="25" t="s">
        <v>36</v>
      </c>
      <c r="I20" s="11"/>
      <c r="J20" s="11"/>
      <c r="K20" s="50">
        <f>Daten!G5</f>
        <v>0.1096</v>
      </c>
      <c r="L20" s="11"/>
    </row>
    <row r="21" spans="2:12" ht="9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2:12" ht="12.75">
      <c r="B22" s="11"/>
      <c r="C22" s="25" t="s">
        <v>18</v>
      </c>
      <c r="D22" s="11"/>
      <c r="E22" s="11"/>
      <c r="F22" s="27">
        <f>F18*(Daten!D5-1)</f>
        <v>-1623.1375</v>
      </c>
      <c r="G22" s="11"/>
      <c r="H22" s="25" t="s">
        <v>18</v>
      </c>
      <c r="I22" s="11"/>
      <c r="J22" s="11"/>
      <c r="K22" s="51">
        <f>F18*(Daten!F5-1)</f>
        <v>-1617.5216</v>
      </c>
      <c r="L22" s="11"/>
    </row>
    <row r="23" spans="2:12" ht="8.25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2:12" ht="15.75">
      <c r="B24" s="11"/>
      <c r="C24" s="12" t="s">
        <v>13</v>
      </c>
      <c r="D24" s="1"/>
      <c r="E24" s="1"/>
      <c r="F24" s="16">
        <f>F18+F22</f>
        <v>156.86249999999995</v>
      </c>
      <c r="G24" s="11"/>
      <c r="H24" s="52" t="s">
        <v>35</v>
      </c>
      <c r="I24" s="52"/>
      <c r="J24" s="52"/>
      <c r="K24" s="49">
        <f>F18+K22</f>
        <v>162.47839999999997</v>
      </c>
      <c r="L24" s="11"/>
    </row>
    <row r="25" spans="2:12" ht="5.25" customHeight="1">
      <c r="B25" s="11"/>
      <c r="C25" s="11"/>
      <c r="D25" s="1"/>
      <c r="E25" s="11"/>
      <c r="F25" s="1"/>
      <c r="G25" s="11"/>
      <c r="H25" s="11"/>
      <c r="I25" s="11"/>
      <c r="J25" s="11"/>
      <c r="K25" s="11"/>
      <c r="L25" s="11"/>
    </row>
    <row r="26" spans="2:12" ht="7.5" customHeight="1">
      <c r="B26" s="11"/>
      <c r="C26" s="2"/>
      <c r="D26" s="1"/>
      <c r="E26" s="1"/>
      <c r="F26" s="1"/>
      <c r="G26" s="11"/>
      <c r="H26" s="11"/>
      <c r="I26" s="11"/>
      <c r="J26" s="11"/>
      <c r="K26" s="11"/>
      <c r="L26" s="11"/>
    </row>
    <row r="27" spans="2:12" ht="15.75">
      <c r="B27" s="11"/>
      <c r="C27" s="21" t="s">
        <v>24</v>
      </c>
      <c r="D27" s="1"/>
      <c r="E27" s="11"/>
      <c r="F27" s="11"/>
      <c r="G27" s="11"/>
      <c r="H27" s="11"/>
      <c r="I27" s="11"/>
      <c r="J27" s="11"/>
      <c r="K27" s="11"/>
      <c r="L27" s="11"/>
    </row>
    <row r="28" spans="2:12" ht="3.75" customHeight="1">
      <c r="B28" s="11"/>
      <c r="C28" s="1"/>
      <c r="D28" s="1"/>
      <c r="E28" s="1"/>
      <c r="F28" s="1"/>
      <c r="G28" s="11"/>
      <c r="H28" s="11"/>
      <c r="I28" s="11"/>
      <c r="J28" s="11"/>
      <c r="K28" s="11"/>
      <c r="L28" s="11"/>
    </row>
    <row r="29" ht="6.75" customHeight="1"/>
    <row r="30" spans="2:10" ht="12.75">
      <c r="B30" s="100" t="s">
        <v>29</v>
      </c>
      <c r="C30" s="100"/>
      <c r="D30" s="100"/>
      <c r="E30" s="100"/>
      <c r="F30" s="100"/>
      <c r="I30" s="48" t="s">
        <v>25</v>
      </c>
      <c r="J30" s="11"/>
    </row>
    <row r="31" spans="2:10" ht="12.75">
      <c r="B31" s="100" t="s">
        <v>30</v>
      </c>
      <c r="C31" s="100"/>
      <c r="D31" s="100"/>
      <c r="E31" s="100"/>
      <c r="F31" s="100"/>
      <c r="J31" s="47"/>
    </row>
    <row r="32" spans="2:6" ht="12.75">
      <c r="B32" s="100" t="s">
        <v>27</v>
      </c>
      <c r="C32" s="100"/>
      <c r="D32" s="100"/>
      <c r="E32" s="100"/>
      <c r="F32" s="100"/>
    </row>
  </sheetData>
  <sheetProtection password="CC71" sheet="1"/>
  <mergeCells count="4">
    <mergeCell ref="B32:F32"/>
    <mergeCell ref="B8:L8"/>
    <mergeCell ref="B30:F30"/>
    <mergeCell ref="B31:F31"/>
  </mergeCells>
  <printOptions/>
  <pageMargins left="0.787401575" right="0.787401575" top="0.984251969" bottom="0.984251969" header="0.4921259845" footer="0.4921259845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R32"/>
  <sheetViews>
    <sheetView showGridLines="0" tabSelected="1" zoomScale="85" zoomScaleNormal="85" zoomScalePageLayoutView="0" workbookViewId="0" topLeftCell="A2">
      <selection activeCell="E8" sqref="E8"/>
    </sheetView>
  </sheetViews>
  <sheetFormatPr defaultColWidth="11.421875" defaultRowHeight="12.75"/>
  <cols>
    <col min="1" max="1" width="1.1484375" style="55" customWidth="1"/>
    <col min="2" max="2" width="2.57421875" style="55" customWidth="1"/>
    <col min="3" max="3" width="18.7109375" style="63" customWidth="1"/>
    <col min="4" max="4" width="3.7109375" style="63" customWidth="1"/>
    <col min="5" max="5" width="13.00390625" style="55" customWidth="1"/>
    <col min="6" max="6" width="4.00390625" style="55" customWidth="1"/>
    <col min="7" max="7" width="23.8515625" style="55" customWidth="1"/>
    <col min="8" max="8" width="2.140625" style="55" customWidth="1"/>
    <col min="9" max="9" width="26.421875" style="55" bestFit="1" customWidth="1"/>
    <col min="10" max="10" width="1.8515625" style="55" customWidth="1"/>
    <col min="11" max="11" width="20.00390625" style="55" bestFit="1" customWidth="1"/>
    <col min="12" max="12" width="1.57421875" style="55" customWidth="1"/>
    <col min="13" max="13" width="15.7109375" style="55" bestFit="1" customWidth="1"/>
    <col min="14" max="14" width="0" style="55" hidden="1" customWidth="1"/>
    <col min="15" max="15" width="2.00390625" style="55" customWidth="1"/>
    <col min="16" max="16" width="25.00390625" style="55" bestFit="1" customWidth="1"/>
    <col min="17" max="17" width="1.8515625" style="55" customWidth="1"/>
    <col min="18" max="16384" width="11.421875" style="55" customWidth="1"/>
  </cols>
  <sheetData>
    <row r="1" ht="15"/>
    <row r="2" spans="2:13" ht="15">
      <c r="B2" s="56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</row>
    <row r="3" spans="2:4" ht="15">
      <c r="B3" s="56"/>
      <c r="C3" s="57"/>
      <c r="D3" s="55"/>
    </row>
    <row r="4" spans="2:4" ht="32.25" customHeight="1">
      <c r="B4" s="56"/>
      <c r="C4" s="57"/>
      <c r="D4" s="55"/>
    </row>
    <row r="5" spans="2:18" ht="17.25" customHeight="1">
      <c r="B5" s="103" t="s">
        <v>0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58"/>
    </row>
    <row r="6" spans="1:18" ht="3" customHeight="1">
      <c r="A6" s="59"/>
      <c r="B6" s="60"/>
      <c r="C6" s="61"/>
      <c r="D6" s="61"/>
      <c r="E6" s="60"/>
      <c r="F6" s="60"/>
      <c r="G6" s="60"/>
      <c r="H6" s="60"/>
      <c r="I6" s="60"/>
      <c r="J6" s="60"/>
      <c r="K6" s="60"/>
      <c r="L6" s="60"/>
      <c r="M6" s="60"/>
      <c r="O6" s="59"/>
      <c r="P6" s="59"/>
      <c r="Q6" s="59"/>
      <c r="R6" s="59"/>
    </row>
    <row r="7" spans="1:13" ht="15.75">
      <c r="A7" s="59"/>
      <c r="B7" s="62" t="s">
        <v>1</v>
      </c>
      <c r="D7" s="64"/>
      <c r="E7" s="65">
        <v>1052</v>
      </c>
      <c r="F7" s="66"/>
      <c r="G7" s="60"/>
      <c r="H7" s="60"/>
      <c r="I7" s="67" t="s">
        <v>6</v>
      </c>
      <c r="J7" s="68"/>
      <c r="K7" s="69" t="e">
        <f>Daten!H15</f>
        <v>#VALUE!</v>
      </c>
      <c r="L7" s="60"/>
      <c r="M7" s="60"/>
    </row>
    <row r="8" spans="1:12" ht="3" customHeight="1">
      <c r="A8" s="59"/>
      <c r="B8" s="60"/>
      <c r="C8" s="64"/>
      <c r="D8" s="64"/>
      <c r="E8" s="70"/>
      <c r="F8" s="70"/>
      <c r="G8" s="60"/>
      <c r="H8" s="60"/>
      <c r="I8" s="60"/>
      <c r="J8" s="60"/>
      <c r="K8" s="60"/>
      <c r="L8" s="60"/>
    </row>
    <row r="9" spans="1:13" ht="15.75">
      <c r="A9" s="59"/>
      <c r="B9" s="62" t="s">
        <v>2</v>
      </c>
      <c r="D9" s="64"/>
      <c r="E9" s="65">
        <v>0</v>
      </c>
      <c r="F9" s="66"/>
      <c r="G9" s="71">
        <f>E9/E7</f>
        <v>0</v>
      </c>
      <c r="H9" s="71"/>
      <c r="I9" s="71" t="s">
        <v>7</v>
      </c>
      <c r="J9" s="71"/>
      <c r="K9" s="72">
        <f ca="1">TODAY()</f>
        <v>43699</v>
      </c>
      <c r="L9" s="71"/>
      <c r="M9" s="71" t="s">
        <v>33</v>
      </c>
    </row>
    <row r="10" spans="1:13" ht="3" customHeight="1" thickBot="1">
      <c r="A10" s="59"/>
      <c r="B10" s="60"/>
      <c r="C10" s="61"/>
      <c r="D10" s="64"/>
      <c r="E10" s="73"/>
      <c r="F10" s="73"/>
      <c r="G10" s="60"/>
      <c r="H10" s="60"/>
      <c r="I10" s="60"/>
      <c r="J10" s="60"/>
      <c r="K10" s="60"/>
      <c r="L10" s="60"/>
      <c r="M10" s="60"/>
    </row>
    <row r="11" spans="1:17" ht="16.5" thickBot="1">
      <c r="A11" s="59"/>
      <c r="B11" s="64" t="s">
        <v>4</v>
      </c>
      <c r="D11" s="64"/>
      <c r="E11" s="74">
        <f>E7-E9</f>
        <v>1052</v>
      </c>
      <c r="F11" s="75"/>
      <c r="G11" s="60"/>
      <c r="H11" s="60"/>
      <c r="I11" s="60"/>
      <c r="J11" s="60"/>
      <c r="K11" s="104" t="s">
        <v>37</v>
      </c>
      <c r="L11" s="105"/>
      <c r="M11" s="105"/>
      <c r="N11" s="105"/>
      <c r="O11" s="105"/>
      <c r="P11" s="105"/>
      <c r="Q11" s="106"/>
    </row>
    <row r="12" spans="1:13" ht="2.25" customHeight="1">
      <c r="A12" s="59"/>
      <c r="B12" s="60"/>
      <c r="C12" s="61"/>
      <c r="D12" s="64"/>
      <c r="E12" s="75"/>
      <c r="F12" s="75"/>
      <c r="G12" s="60"/>
      <c r="H12" s="60"/>
      <c r="I12" s="60"/>
      <c r="J12" s="60"/>
      <c r="K12" s="60"/>
      <c r="L12" s="60"/>
      <c r="M12" s="60"/>
    </row>
    <row r="13" spans="1:17" ht="6" customHeight="1">
      <c r="A13" s="59"/>
      <c r="B13" s="76"/>
      <c r="C13" s="77"/>
      <c r="D13" s="77"/>
      <c r="E13" s="78"/>
      <c r="F13" s="78"/>
      <c r="G13" s="76"/>
      <c r="H13" s="76"/>
      <c r="I13" s="76"/>
      <c r="J13" s="76"/>
      <c r="K13" s="76"/>
      <c r="L13" s="76"/>
      <c r="M13" s="76"/>
      <c r="O13" s="76"/>
      <c r="P13" s="76"/>
      <c r="Q13" s="76"/>
    </row>
    <row r="14" spans="2:17" ht="4.5" customHeight="1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O14" s="79"/>
      <c r="P14" s="79"/>
      <c r="Q14" s="79"/>
    </row>
    <row r="15" spans="2:17" ht="15.75">
      <c r="B15" s="79"/>
      <c r="C15" s="80" t="s">
        <v>21</v>
      </c>
      <c r="D15" s="79"/>
      <c r="E15" s="81" t="s">
        <v>20</v>
      </c>
      <c r="F15" s="79"/>
      <c r="G15" s="80" t="s">
        <v>16</v>
      </c>
      <c r="H15" s="79"/>
      <c r="I15" s="81" t="s">
        <v>39</v>
      </c>
      <c r="J15" s="79"/>
      <c r="K15" s="82" t="s">
        <v>34</v>
      </c>
      <c r="L15" s="79"/>
      <c r="M15" s="83" t="s">
        <v>16</v>
      </c>
      <c r="O15" s="79"/>
      <c r="P15" s="82" t="s">
        <v>39</v>
      </c>
      <c r="Q15" s="79"/>
    </row>
    <row r="16" spans="2:17" ht="5.25" customHeight="1">
      <c r="B16" s="79"/>
      <c r="C16" s="84"/>
      <c r="D16" s="79"/>
      <c r="E16" s="85"/>
      <c r="F16" s="79"/>
      <c r="G16" s="79"/>
      <c r="H16" s="79"/>
      <c r="I16" s="79"/>
      <c r="J16" s="79"/>
      <c r="K16" s="79"/>
      <c r="L16" s="79"/>
      <c r="M16" s="79"/>
      <c r="O16" s="79"/>
      <c r="P16" s="79"/>
      <c r="Q16" s="79"/>
    </row>
    <row r="17" spans="2:17" ht="15.75">
      <c r="B17" s="79"/>
      <c r="C17" s="86">
        <f>Daten!C5</f>
        <v>12</v>
      </c>
      <c r="D17" s="79"/>
      <c r="E17" s="81">
        <f>$E$11*Daten!D5</f>
        <v>92.7075</v>
      </c>
      <c r="F17" s="79"/>
      <c r="G17" s="87">
        <f>Daten!E5</f>
        <v>0.1096</v>
      </c>
      <c r="H17" s="79"/>
      <c r="I17" s="81">
        <f>N17*C17</f>
        <v>1112.52</v>
      </c>
      <c r="J17" s="79"/>
      <c r="K17" s="82">
        <f>$E$11*Daten!F5</f>
        <v>96.02656</v>
      </c>
      <c r="L17" s="79"/>
      <c r="M17" s="88">
        <f>Daten!G6</f>
        <v>0.1096</v>
      </c>
      <c r="N17" s="89">
        <f aca="true" t="shared" si="0" ref="N17:N29">ROUND(E17,2)</f>
        <v>92.71</v>
      </c>
      <c r="O17" s="79"/>
      <c r="P17" s="82">
        <f>K17*C17</f>
        <v>1152.31872</v>
      </c>
      <c r="Q17" s="79"/>
    </row>
    <row r="18" spans="2:17" ht="5.25" customHeight="1">
      <c r="B18" s="79"/>
      <c r="C18" s="90"/>
      <c r="D18" s="79"/>
      <c r="E18" s="91"/>
      <c r="F18" s="79"/>
      <c r="G18" s="92"/>
      <c r="H18" s="79"/>
      <c r="I18" s="93"/>
      <c r="J18" s="79"/>
      <c r="K18" s="93"/>
      <c r="L18" s="79"/>
      <c r="M18" s="92"/>
      <c r="N18" s="89"/>
      <c r="O18" s="79"/>
      <c r="P18" s="93"/>
      <c r="Q18" s="79"/>
    </row>
    <row r="19" spans="2:17" ht="15.75">
      <c r="B19" s="79"/>
      <c r="C19" s="86">
        <f>Daten!C6</f>
        <v>18</v>
      </c>
      <c r="D19" s="79"/>
      <c r="E19" s="81">
        <f>$E$11*Daten!D6</f>
        <v>63.39878</v>
      </c>
      <c r="F19" s="79"/>
      <c r="G19" s="87">
        <f>Daten!E6</f>
        <v>0.1097</v>
      </c>
      <c r="H19" s="79"/>
      <c r="I19" s="81">
        <f>N19*C19</f>
        <v>1141.2</v>
      </c>
      <c r="J19" s="79"/>
      <c r="K19" s="82">
        <f>$E$11*Daten!F6</f>
        <v>67.36482</v>
      </c>
      <c r="L19" s="79"/>
      <c r="M19" s="88">
        <f>Daten!G7</f>
        <v>0.1097</v>
      </c>
      <c r="N19" s="89">
        <f t="shared" si="0"/>
        <v>63.4</v>
      </c>
      <c r="O19" s="79"/>
      <c r="P19" s="82">
        <f>K19*C19</f>
        <v>1212.56676</v>
      </c>
      <c r="Q19" s="79"/>
    </row>
    <row r="20" spans="2:17" ht="4.5" customHeight="1">
      <c r="B20" s="79"/>
      <c r="C20" s="90"/>
      <c r="D20" s="79"/>
      <c r="E20" s="91"/>
      <c r="F20" s="79"/>
      <c r="G20" s="92"/>
      <c r="H20" s="79"/>
      <c r="I20" s="93"/>
      <c r="J20" s="79"/>
      <c r="K20" s="93"/>
      <c r="L20" s="79"/>
      <c r="M20" s="92"/>
      <c r="N20" s="89"/>
      <c r="O20" s="79"/>
      <c r="P20" s="93"/>
      <c r="Q20" s="79"/>
    </row>
    <row r="21" spans="2:17" ht="15.75">
      <c r="B21" s="79"/>
      <c r="C21" s="86">
        <f>Daten!C7</f>
        <v>24</v>
      </c>
      <c r="D21" s="79"/>
      <c r="E21" s="81">
        <f>$E$11*Daten!D7</f>
        <v>48.76545999999999</v>
      </c>
      <c r="F21" s="79"/>
      <c r="G21" s="87">
        <f>Daten!E7</f>
        <v>0.1097</v>
      </c>
      <c r="H21" s="79"/>
      <c r="I21" s="81">
        <f>N21*C21</f>
        <v>1170.48</v>
      </c>
      <c r="J21" s="79"/>
      <c r="K21" s="82">
        <f>$E$11*Daten!F7</f>
        <v>51.89516</v>
      </c>
      <c r="L21" s="79"/>
      <c r="M21" s="88">
        <f>Daten!G8</f>
        <v>0.1097</v>
      </c>
      <c r="N21" s="89">
        <f t="shared" si="0"/>
        <v>48.77</v>
      </c>
      <c r="O21" s="79"/>
      <c r="P21" s="82">
        <f>K21*C21</f>
        <v>1245.4838399999999</v>
      </c>
      <c r="Q21" s="79"/>
    </row>
    <row r="22" spans="2:17" ht="5.25" customHeight="1">
      <c r="B22" s="79"/>
      <c r="C22" s="90"/>
      <c r="D22" s="79"/>
      <c r="E22" s="91"/>
      <c r="F22" s="79"/>
      <c r="G22" s="92"/>
      <c r="H22" s="79"/>
      <c r="I22" s="93"/>
      <c r="J22" s="79"/>
      <c r="K22" s="93"/>
      <c r="L22" s="79"/>
      <c r="M22" s="92"/>
      <c r="N22" s="89"/>
      <c r="O22" s="79"/>
      <c r="P22" s="93"/>
      <c r="Q22" s="79"/>
    </row>
    <row r="23" spans="2:17" ht="15.75">
      <c r="B23" s="79"/>
      <c r="C23" s="86">
        <f>Daten!C8</f>
        <v>30</v>
      </c>
      <c r="D23" s="79"/>
      <c r="E23" s="81">
        <f>$E$11*Daten!D8</f>
        <v>40.0023</v>
      </c>
      <c r="F23" s="79"/>
      <c r="G23" s="87">
        <f>Daten!E8</f>
        <v>0.1097</v>
      </c>
      <c r="H23" s="79"/>
      <c r="I23" s="81">
        <f>N23*C23</f>
        <v>1200</v>
      </c>
      <c r="J23" s="79"/>
      <c r="K23" s="82">
        <f>$E$11*Daten!F8</f>
        <v>43.6054</v>
      </c>
      <c r="L23" s="79"/>
      <c r="M23" s="88">
        <f>Daten!G9</f>
        <v>0.1097</v>
      </c>
      <c r="N23" s="89">
        <f t="shared" si="0"/>
        <v>40</v>
      </c>
      <c r="O23" s="79"/>
      <c r="P23" s="82">
        <f>K23*C23</f>
        <v>1308.162</v>
      </c>
      <c r="Q23" s="79"/>
    </row>
    <row r="24" spans="2:17" ht="5.25" customHeight="1">
      <c r="B24" s="79"/>
      <c r="C24" s="90"/>
      <c r="D24" s="79"/>
      <c r="E24" s="91"/>
      <c r="F24" s="79"/>
      <c r="G24" s="92"/>
      <c r="H24" s="79"/>
      <c r="I24" s="93"/>
      <c r="J24" s="79"/>
      <c r="K24" s="93"/>
      <c r="L24" s="79"/>
      <c r="M24" s="92"/>
      <c r="N24" s="89"/>
      <c r="O24" s="79"/>
      <c r="P24" s="93"/>
      <c r="Q24" s="79"/>
    </row>
    <row r="25" spans="2:17" ht="15.75">
      <c r="B25" s="79"/>
      <c r="C25" s="86">
        <f>Daten!C9</f>
        <v>36</v>
      </c>
      <c r="D25" s="79"/>
      <c r="E25" s="81">
        <f>$E$11*Daten!D9</f>
        <v>34.16895999999999</v>
      </c>
      <c r="F25" s="79"/>
      <c r="G25" s="87">
        <f>Daten!E9</f>
        <v>0.1097</v>
      </c>
      <c r="H25" s="79"/>
      <c r="I25" s="81">
        <f>N25*C25</f>
        <v>1230.1200000000001</v>
      </c>
      <c r="J25" s="79"/>
      <c r="K25" s="82">
        <f>$E$11*Daten!F9</f>
        <v>37.330220000000004</v>
      </c>
      <c r="L25" s="79"/>
      <c r="M25" s="88">
        <f>Daten!G10</f>
        <v>0.1097</v>
      </c>
      <c r="N25" s="89">
        <f t="shared" si="0"/>
        <v>34.17</v>
      </c>
      <c r="O25" s="79"/>
      <c r="P25" s="82">
        <f>K25*C25</f>
        <v>1343.8879200000001</v>
      </c>
      <c r="Q25" s="79"/>
    </row>
    <row r="26" spans="2:17" ht="6" customHeight="1">
      <c r="B26" s="79"/>
      <c r="C26" s="90"/>
      <c r="D26" s="79"/>
      <c r="E26" s="91"/>
      <c r="F26" s="79"/>
      <c r="G26" s="92"/>
      <c r="H26" s="79"/>
      <c r="I26" s="93"/>
      <c r="J26" s="79"/>
      <c r="K26" s="93"/>
      <c r="L26" s="79"/>
      <c r="M26" s="92"/>
      <c r="N26" s="89"/>
      <c r="O26" s="79"/>
      <c r="P26" s="93"/>
      <c r="Q26" s="79"/>
    </row>
    <row r="27" spans="2:17" ht="15.75">
      <c r="B27" s="79"/>
      <c r="C27" s="86">
        <f>Daten!C10</f>
        <v>48</v>
      </c>
      <c r="D27" s="79"/>
      <c r="E27" s="81">
        <f>$E$11*Daten!D10</f>
        <v>26.910159999999998</v>
      </c>
      <c r="F27" s="79"/>
      <c r="G27" s="87">
        <f>Daten!E10</f>
        <v>0.1097</v>
      </c>
      <c r="H27" s="79"/>
      <c r="I27" s="81">
        <f>N27*C27</f>
        <v>1291.68</v>
      </c>
      <c r="J27" s="79"/>
      <c r="K27" s="82">
        <f>$E$11*Daten!F10</f>
        <v>29.8505</v>
      </c>
      <c r="L27" s="79"/>
      <c r="M27" s="88">
        <f>Daten!G11</f>
        <v>0.1097</v>
      </c>
      <c r="N27" s="89">
        <f t="shared" si="0"/>
        <v>26.91</v>
      </c>
      <c r="O27" s="79"/>
      <c r="P27" s="82">
        <f>K27*C27</f>
        <v>1432.824</v>
      </c>
      <c r="Q27" s="79"/>
    </row>
    <row r="28" spans="2:17" ht="5.25" customHeight="1">
      <c r="B28" s="79"/>
      <c r="C28" s="94"/>
      <c r="D28" s="79"/>
      <c r="E28" s="95"/>
      <c r="F28" s="79"/>
      <c r="G28" s="96"/>
      <c r="H28" s="79"/>
      <c r="I28" s="93"/>
      <c r="J28" s="79"/>
      <c r="K28" s="93"/>
      <c r="L28" s="79"/>
      <c r="M28" s="96"/>
      <c r="N28" s="89"/>
      <c r="O28" s="79"/>
      <c r="P28" s="93"/>
      <c r="Q28" s="79"/>
    </row>
    <row r="29" spans="2:17" ht="15.75">
      <c r="B29" s="79"/>
      <c r="C29" s="86">
        <f>Daten!C11</f>
        <v>60</v>
      </c>
      <c r="D29" s="79"/>
      <c r="E29" s="81">
        <f>$E$11*Daten!D11</f>
        <v>22.58644</v>
      </c>
      <c r="F29" s="79"/>
      <c r="G29" s="87">
        <f>Daten!E11</f>
        <v>0.1097</v>
      </c>
      <c r="H29" s="79"/>
      <c r="I29" s="81">
        <f>N29*C29</f>
        <v>1355.4</v>
      </c>
      <c r="J29" s="79"/>
      <c r="K29" s="82">
        <f>$E$11*Daten!F11</f>
        <v>25.40054</v>
      </c>
      <c r="L29" s="79"/>
      <c r="M29" s="88">
        <f>Daten!G12</f>
        <v>0.0898</v>
      </c>
      <c r="N29" s="89">
        <f t="shared" si="0"/>
        <v>22.59</v>
      </c>
      <c r="O29" s="79"/>
      <c r="P29" s="82">
        <f>K29*C29</f>
        <v>1524.0324</v>
      </c>
      <c r="Q29" s="79"/>
    </row>
    <row r="30" spans="2:17" ht="5.25" customHeight="1">
      <c r="B30" s="79"/>
      <c r="C30" s="94"/>
      <c r="D30" s="79"/>
      <c r="E30" s="79"/>
      <c r="F30" s="79"/>
      <c r="G30" s="96"/>
      <c r="H30" s="79"/>
      <c r="I30" s="93"/>
      <c r="J30" s="79"/>
      <c r="K30" s="93"/>
      <c r="L30" s="79"/>
      <c r="M30" s="96"/>
      <c r="N30" s="89"/>
      <c r="O30" s="79"/>
      <c r="P30" s="93"/>
      <c r="Q30" s="79"/>
    </row>
    <row r="31" spans="2:12" ht="12.75">
      <c r="B31" s="102" t="s">
        <v>28</v>
      </c>
      <c r="C31" s="102"/>
      <c r="D31" s="102"/>
      <c r="E31" s="102"/>
      <c r="F31" s="102"/>
      <c r="G31" s="102"/>
      <c r="I31" s="97" t="s">
        <v>25</v>
      </c>
      <c r="J31" s="98"/>
      <c r="K31" s="98"/>
      <c r="L31" s="98"/>
    </row>
    <row r="32" spans="2:13" ht="15">
      <c r="B32" s="102" t="s">
        <v>27</v>
      </c>
      <c r="C32" s="102"/>
      <c r="D32" s="102"/>
      <c r="E32" s="102"/>
      <c r="F32" s="102"/>
      <c r="G32" s="102"/>
      <c r="M32" s="99"/>
    </row>
  </sheetData>
  <sheetProtection password="CC71" sheet="1"/>
  <mergeCells count="4">
    <mergeCell ref="B31:G31"/>
    <mergeCell ref="B32:G32"/>
    <mergeCell ref="B5:Q5"/>
    <mergeCell ref="K11:Q11"/>
  </mergeCells>
  <printOptions horizontalCentered="1" verticalCentered="1"/>
  <pageMargins left="0.52" right="0.42" top="0.82" bottom="0.984251968503937" header="0.5118110236220472" footer="0.5118110236220472"/>
  <pageSetup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2:I17"/>
  <sheetViews>
    <sheetView showGridLines="0" zoomScalePageLayoutView="0" workbookViewId="0" topLeftCell="A1">
      <selection activeCell="M25" sqref="M25"/>
    </sheetView>
  </sheetViews>
  <sheetFormatPr defaultColWidth="11.421875" defaultRowHeight="12.75"/>
  <cols>
    <col min="1" max="1" width="4.140625" style="0" customWidth="1"/>
    <col min="2" max="2" width="0.71875" style="0" customWidth="1"/>
    <col min="9" max="9" width="0.71875" style="0" customWidth="1"/>
  </cols>
  <sheetData>
    <row r="2" spans="2:9" ht="3.75" customHeight="1">
      <c r="B2" s="14"/>
      <c r="C2" s="14"/>
      <c r="D2" s="14"/>
      <c r="E2" s="14"/>
      <c r="F2" s="14"/>
      <c r="G2" s="14"/>
      <c r="H2" s="14"/>
      <c r="I2" s="14"/>
    </row>
    <row r="3" spans="2:9" ht="12.75">
      <c r="B3" s="14"/>
      <c r="C3" s="11"/>
      <c r="D3" s="11"/>
      <c r="E3" s="11"/>
      <c r="F3" s="11"/>
      <c r="G3" s="11"/>
      <c r="H3" s="11"/>
      <c r="I3" s="14"/>
    </row>
    <row r="4" spans="2:9" ht="12.75">
      <c r="B4" s="14"/>
      <c r="C4" s="11"/>
      <c r="D4" s="11"/>
      <c r="E4" s="11"/>
      <c r="F4" s="11"/>
      <c r="G4" s="11"/>
      <c r="H4" s="11"/>
      <c r="I4" s="14"/>
    </row>
    <row r="5" spans="2:9" ht="15.75">
      <c r="B5" s="14"/>
      <c r="C5" s="11"/>
      <c r="D5" s="29" t="s">
        <v>11</v>
      </c>
      <c r="E5" s="29" t="s">
        <v>44</v>
      </c>
      <c r="F5" s="29"/>
      <c r="G5" s="11"/>
      <c r="H5" s="11"/>
      <c r="I5" s="14"/>
    </row>
    <row r="6" spans="2:9" ht="15.75">
      <c r="B6" s="14"/>
      <c r="C6" s="11"/>
      <c r="D6" s="29"/>
      <c r="E6" s="29"/>
      <c r="F6" s="29"/>
      <c r="G6" s="11"/>
      <c r="H6" s="11"/>
      <c r="I6" s="14"/>
    </row>
    <row r="7" spans="2:9" ht="15.75">
      <c r="B7" s="14"/>
      <c r="C7" s="11"/>
      <c r="D7" s="29" t="s">
        <v>12</v>
      </c>
      <c r="E7" s="29" t="s">
        <v>45</v>
      </c>
      <c r="F7" s="29"/>
      <c r="G7" s="11"/>
      <c r="H7" s="11"/>
      <c r="I7" s="14"/>
    </row>
    <row r="8" spans="2:9" ht="12.75">
      <c r="B8" s="14"/>
      <c r="C8" s="11"/>
      <c r="D8" s="30"/>
      <c r="E8" s="30"/>
      <c r="F8" s="30"/>
      <c r="G8" s="11"/>
      <c r="H8" s="11"/>
      <c r="I8" s="14"/>
    </row>
    <row r="9" spans="2:9" ht="15.75">
      <c r="B9" s="14"/>
      <c r="C9" s="11"/>
      <c r="D9" s="29" t="s">
        <v>26</v>
      </c>
      <c r="E9" s="31" t="s">
        <v>46</v>
      </c>
      <c r="F9" s="11"/>
      <c r="G9" s="11"/>
      <c r="H9" s="11"/>
      <c r="I9" s="14"/>
    </row>
    <row r="10" spans="2:9" ht="12.75">
      <c r="B10" s="14"/>
      <c r="C10" s="11"/>
      <c r="D10" s="11"/>
      <c r="E10" s="11"/>
      <c r="F10" s="11"/>
      <c r="G10" s="11"/>
      <c r="H10" s="11"/>
      <c r="I10" s="14"/>
    </row>
    <row r="11" spans="2:9" ht="12.75">
      <c r="B11" s="14"/>
      <c r="C11" s="11"/>
      <c r="D11" s="11"/>
      <c r="E11" s="11"/>
      <c r="F11" s="11"/>
      <c r="G11" s="11"/>
      <c r="H11" s="11"/>
      <c r="I11" s="14"/>
    </row>
    <row r="12" spans="2:9" ht="15.75">
      <c r="B12" s="14"/>
      <c r="C12" s="11"/>
      <c r="D12" s="29" t="s">
        <v>14</v>
      </c>
      <c r="E12" s="11"/>
      <c r="F12" s="11"/>
      <c r="G12" s="11"/>
      <c r="H12" s="11"/>
      <c r="I12" s="14"/>
    </row>
    <row r="13" spans="2:9" ht="12.75">
      <c r="B13" s="14"/>
      <c r="C13" s="11"/>
      <c r="D13" s="11"/>
      <c r="E13" s="11"/>
      <c r="F13" s="11"/>
      <c r="G13" s="11"/>
      <c r="H13" s="11"/>
      <c r="I13" s="14"/>
    </row>
    <row r="14" spans="2:9" ht="15.75">
      <c r="B14" s="14"/>
      <c r="C14" s="11"/>
      <c r="D14" s="29" t="s">
        <v>12</v>
      </c>
      <c r="E14" s="29" t="s">
        <v>15</v>
      </c>
      <c r="F14" s="11"/>
      <c r="G14" s="11"/>
      <c r="H14" s="11"/>
      <c r="I14" s="14"/>
    </row>
    <row r="15" spans="2:9" ht="12.75">
      <c r="B15" s="14"/>
      <c r="C15" s="11"/>
      <c r="D15" s="11"/>
      <c r="E15" s="11"/>
      <c r="F15" s="11"/>
      <c r="G15" s="11"/>
      <c r="H15" s="11"/>
      <c r="I15" s="14"/>
    </row>
    <row r="16" spans="2:9" ht="12.75">
      <c r="B16" s="14"/>
      <c r="C16" s="11"/>
      <c r="D16" s="11"/>
      <c r="E16" s="11"/>
      <c r="F16" s="11"/>
      <c r="G16" s="11"/>
      <c r="H16" s="11"/>
      <c r="I16" s="14"/>
    </row>
    <row r="17" spans="2:9" ht="3.75" customHeight="1">
      <c r="B17" s="14"/>
      <c r="C17" s="14"/>
      <c r="D17" s="14"/>
      <c r="E17" s="14"/>
      <c r="F17" s="14"/>
      <c r="G17" s="14"/>
      <c r="H17" s="14"/>
      <c r="I17" s="14"/>
    </row>
  </sheetData>
  <sheetProtection/>
  <hyperlinks>
    <hyperlink ref="E9" r:id="rId1" display="robert.macalik@santanderconsumer.at"/>
  </hyperlink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B4:P15"/>
  <sheetViews>
    <sheetView showGridLines="0" zoomScalePageLayoutView="0" workbookViewId="0" topLeftCell="D1">
      <selection activeCell="O17" sqref="O17"/>
    </sheetView>
  </sheetViews>
  <sheetFormatPr defaultColWidth="11.421875" defaultRowHeight="12.75"/>
  <cols>
    <col min="1" max="1" width="2.140625" style="3" customWidth="1"/>
    <col min="2" max="2" width="14.140625" style="3" bestFit="1" customWidth="1"/>
    <col min="3" max="3" width="16.8515625" style="3" customWidth="1"/>
    <col min="4" max="4" width="18.57421875" style="3" customWidth="1"/>
    <col min="5" max="5" width="13.00390625" style="3" bestFit="1" customWidth="1"/>
    <col min="6" max="6" width="22.57421875" style="3" bestFit="1" customWidth="1"/>
    <col min="7" max="7" width="17.7109375" style="3" bestFit="1" customWidth="1"/>
    <col min="8" max="8" width="21.00390625" style="10" customWidth="1"/>
    <col min="9" max="12" width="11.421875" style="3" customWidth="1"/>
    <col min="13" max="13" width="13.00390625" style="3" bestFit="1" customWidth="1"/>
    <col min="14" max="14" width="11.421875" style="3" customWidth="1"/>
    <col min="15" max="15" width="18.57421875" style="3" customWidth="1"/>
    <col min="16" max="16" width="23.7109375" style="3" customWidth="1"/>
    <col min="17" max="16384" width="11.421875" style="3" customWidth="1"/>
  </cols>
  <sheetData>
    <row r="2" ht="23.25"/>
    <row r="3" ht="24" thickBot="1"/>
    <row r="4" spans="2:16" ht="23.25">
      <c r="B4" s="34" t="s">
        <v>22</v>
      </c>
      <c r="C4" s="35" t="s">
        <v>8</v>
      </c>
      <c r="D4" s="35" t="s">
        <v>9</v>
      </c>
      <c r="E4" s="35" t="s">
        <v>23</v>
      </c>
      <c r="F4" s="35" t="s">
        <v>31</v>
      </c>
      <c r="G4" s="35" t="s">
        <v>32</v>
      </c>
      <c r="H4" s="36" t="s">
        <v>10</v>
      </c>
      <c r="O4" s="3" t="str">
        <f ca="1">MID(CELL("Dateiname"),SEARCH(".xls",CELL("Dateiname"),1)-4,4)</f>
        <v>hner</v>
      </c>
      <c r="P4" s="3" t="s">
        <v>40</v>
      </c>
    </row>
    <row r="5" spans="2:16" ht="23.25">
      <c r="B5" s="37">
        <v>45218</v>
      </c>
      <c r="C5" s="32">
        <v>12</v>
      </c>
      <c r="D5" s="33">
        <v>0.088125</v>
      </c>
      <c r="E5" s="33">
        <v>0.1096</v>
      </c>
      <c r="F5" s="42">
        <v>0.09128</v>
      </c>
      <c r="G5" s="42">
        <v>0.1096</v>
      </c>
      <c r="H5" s="54" t="e">
        <f aca="true" t="shared" si="0" ref="H5:H13">VLOOKUP(VALUE($O$5),quartal,2,0)</f>
        <v>#VALUE!</v>
      </c>
      <c r="O5" s="3" t="str">
        <f ca="1">MID(CELL("Dateiname"),SEARCH(".xls",CELL("Dateiname"),1)-6,1)</f>
        <v>e</v>
      </c>
      <c r="P5" s="3" t="s">
        <v>41</v>
      </c>
    </row>
    <row r="6" spans="2:16" ht="23.25">
      <c r="B6" s="37">
        <v>45218</v>
      </c>
      <c r="C6" s="32">
        <v>18</v>
      </c>
      <c r="D6" s="33">
        <v>0.060265</v>
      </c>
      <c r="E6" s="33">
        <v>0.1097</v>
      </c>
      <c r="F6" s="42">
        <v>0.064035</v>
      </c>
      <c r="G6" s="42">
        <v>0.1096</v>
      </c>
      <c r="H6" s="54" t="e">
        <f t="shared" si="0"/>
        <v>#VALUE!</v>
      </c>
      <c r="O6" s="3" t="s">
        <v>42</v>
      </c>
      <c r="P6" s="10" t="s">
        <v>43</v>
      </c>
    </row>
    <row r="7" spans="2:16" ht="23.25">
      <c r="B7" s="37">
        <v>45218</v>
      </c>
      <c r="C7" s="32">
        <v>24</v>
      </c>
      <c r="D7" s="33">
        <v>0.04635499999999999</v>
      </c>
      <c r="E7" s="33">
        <v>0.1097</v>
      </c>
      <c r="F7" s="42">
        <v>0.04933</v>
      </c>
      <c r="G7" s="42">
        <v>0.1097</v>
      </c>
      <c r="H7" s="54" t="e">
        <f t="shared" si="0"/>
        <v>#VALUE!</v>
      </c>
      <c r="N7" s="3">
        <v>1</v>
      </c>
      <c r="O7" s="53" t="e">
        <f>DATE(O4,1,1)</f>
        <v>#VALUE!</v>
      </c>
      <c r="P7" s="53" t="e">
        <f>O8-1</f>
        <v>#VALUE!</v>
      </c>
    </row>
    <row r="8" spans="2:16" ht="23.25">
      <c r="B8" s="37">
        <v>45218</v>
      </c>
      <c r="C8" s="32">
        <v>30</v>
      </c>
      <c r="D8" s="33">
        <v>0.038024999999999996</v>
      </c>
      <c r="E8" s="33">
        <v>0.1097</v>
      </c>
      <c r="F8" s="42">
        <v>0.04145</v>
      </c>
      <c r="G8" s="42">
        <v>0.1097</v>
      </c>
      <c r="H8" s="54" t="e">
        <f t="shared" si="0"/>
        <v>#VALUE!</v>
      </c>
      <c r="J8" s="4"/>
      <c r="K8" s="4"/>
      <c r="L8" s="4"/>
      <c r="M8" s="4"/>
      <c r="N8" s="3">
        <v>2</v>
      </c>
      <c r="O8" s="53" t="e">
        <f>DATE(O4,4,1)</f>
        <v>#VALUE!</v>
      </c>
      <c r="P8" s="53" t="e">
        <f>O9-1</f>
        <v>#VALUE!</v>
      </c>
    </row>
    <row r="9" spans="2:16" ht="23.25">
      <c r="B9" s="37">
        <v>45218</v>
      </c>
      <c r="C9" s="32">
        <v>36</v>
      </c>
      <c r="D9" s="33">
        <v>0.032479999999999995</v>
      </c>
      <c r="E9" s="33">
        <v>0.1097</v>
      </c>
      <c r="F9" s="42">
        <v>0.035485</v>
      </c>
      <c r="G9" s="42">
        <v>0.1097</v>
      </c>
      <c r="H9" s="54" t="e">
        <f t="shared" si="0"/>
        <v>#VALUE!</v>
      </c>
      <c r="J9" s="4"/>
      <c r="K9" s="5"/>
      <c r="L9" s="5"/>
      <c r="M9" s="4"/>
      <c r="N9" s="3">
        <v>3</v>
      </c>
      <c r="O9" s="53" t="e">
        <f>DATE(O4,7,1)</f>
        <v>#VALUE!</v>
      </c>
      <c r="P9" s="53" t="e">
        <f>O10-1</f>
        <v>#VALUE!</v>
      </c>
    </row>
    <row r="10" spans="2:16" ht="23.25">
      <c r="B10" s="37">
        <v>45218</v>
      </c>
      <c r="C10" s="32">
        <v>48</v>
      </c>
      <c r="D10" s="33">
        <v>0.02558</v>
      </c>
      <c r="E10" s="33">
        <v>0.1097</v>
      </c>
      <c r="F10" s="42">
        <v>0.028375</v>
      </c>
      <c r="G10" s="42">
        <v>0.1097</v>
      </c>
      <c r="H10" s="54" t="e">
        <f t="shared" si="0"/>
        <v>#VALUE!</v>
      </c>
      <c r="J10" s="4"/>
      <c r="K10" s="5"/>
      <c r="L10" s="5"/>
      <c r="M10" s="4"/>
      <c r="N10" s="3">
        <v>4</v>
      </c>
      <c r="O10" s="53" t="e">
        <f>DATE(O4,10,1)</f>
        <v>#VALUE!</v>
      </c>
      <c r="P10" s="53" t="e">
        <f>DATE(O4,12,31)</f>
        <v>#VALUE!</v>
      </c>
    </row>
    <row r="11" spans="2:13" ht="23.25">
      <c r="B11" s="37">
        <v>45218</v>
      </c>
      <c r="C11" s="32">
        <v>60</v>
      </c>
      <c r="D11" s="33">
        <v>0.02147</v>
      </c>
      <c r="E11" s="33">
        <v>0.1097</v>
      </c>
      <c r="F11" s="42">
        <v>0.024145</v>
      </c>
      <c r="G11" s="42">
        <v>0.1097</v>
      </c>
      <c r="H11" s="54" t="e">
        <f t="shared" si="0"/>
        <v>#VALUE!</v>
      </c>
      <c r="J11" s="4"/>
      <c r="K11" s="5"/>
      <c r="L11" s="5"/>
      <c r="M11" s="4"/>
    </row>
    <row r="12" spans="2:13" ht="23.25">
      <c r="B12" s="37">
        <v>0</v>
      </c>
      <c r="C12" s="32">
        <v>0</v>
      </c>
      <c r="D12" s="33">
        <v>0.024739999999999998</v>
      </c>
      <c r="E12" s="33">
        <v>0.09050000000000001</v>
      </c>
      <c r="F12" s="42">
        <v>0.02732</v>
      </c>
      <c r="G12" s="42">
        <v>0.0898</v>
      </c>
      <c r="H12" s="54" t="e">
        <f t="shared" si="0"/>
        <v>#VALUE!</v>
      </c>
      <c r="J12" s="4"/>
      <c r="K12" s="6"/>
      <c r="L12" s="7"/>
      <c r="M12" s="8"/>
    </row>
    <row r="13" spans="2:13" ht="24" thickBot="1">
      <c r="B13" s="38">
        <v>0</v>
      </c>
      <c r="C13" s="39">
        <v>0</v>
      </c>
      <c r="D13" s="40">
        <v>0.020415</v>
      </c>
      <c r="E13" s="40">
        <v>0.0861</v>
      </c>
      <c r="F13" s="43">
        <v>0.022805</v>
      </c>
      <c r="G13" s="43">
        <v>0.0855</v>
      </c>
      <c r="H13" s="54" t="e">
        <f t="shared" si="0"/>
        <v>#VALUE!</v>
      </c>
      <c r="J13" s="4"/>
      <c r="K13" s="6"/>
      <c r="L13" s="9"/>
      <c r="M13" s="8"/>
    </row>
    <row r="14" spans="10:13" ht="8.25" customHeight="1">
      <c r="J14" s="4"/>
      <c r="K14" s="6"/>
      <c r="L14" s="9"/>
      <c r="M14" s="8"/>
    </row>
    <row r="15" spans="5:8" ht="23.25">
      <c r="E15" s="17"/>
      <c r="F15" s="107" t="s">
        <v>6</v>
      </c>
      <c r="G15" s="108"/>
      <c r="H15" s="15" t="e">
        <f>VLOOKUP(VALUE(O5),quartal,3,0)</f>
        <v>#VALUE!</v>
      </c>
    </row>
  </sheetData>
  <sheetProtection password="CC71" sheet="1"/>
  <mergeCells count="1">
    <mergeCell ref="F15:G1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Capital Bank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zulli</dc:creator>
  <cp:keywords/>
  <dc:description/>
  <cp:lastModifiedBy>Melanie Tausch</cp:lastModifiedBy>
  <cp:lastPrinted>2019-08-22T09:14:52Z</cp:lastPrinted>
  <dcterms:created xsi:type="dcterms:W3CDTF">2006-11-02T15:54:42Z</dcterms:created>
  <dcterms:modified xsi:type="dcterms:W3CDTF">2019-08-22T10:10:57Z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